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план м3 газа МКД 2023г" sheetId="5" r:id="rId2"/>
    <sheet name="Лист1" sheetId="1" r:id="rId3"/>
    <sheet name="Лист2" sheetId="2" r:id="rId4"/>
    <sheet name="Лист3" sheetId="3" r:id="rId5"/>
  </sheets>
  <definedNames>
    <definedName name="Excel_BuiltIn_Print_Area_10" localSheetId="1">#REF!</definedName>
    <definedName name="Excel_BuiltIn_Print_Area_10" localSheetId="0">#REF!</definedName>
    <definedName name="Excel_BuiltIn_Print_Area_10">#REF!</definedName>
    <definedName name="Excel_BuiltIn_Print_Area_10_1" localSheetId="1">#REF!</definedName>
    <definedName name="Excel_BuiltIn_Print_Area_10_1" localSheetId="0">#REF!</definedName>
    <definedName name="Excel_BuiltIn_Print_Area_10_1">#REF!</definedName>
    <definedName name="Excel_BuiltIn_Print_Area_10_1_1" localSheetId="1">#REF!</definedName>
    <definedName name="Excel_BuiltIn_Print_Area_10_1_1" localSheetId="0">#REF!</definedName>
    <definedName name="Excel_BuiltIn_Print_Area_10_1_1">#REF!</definedName>
    <definedName name="Excel_BuiltIn_Print_Area_10_1_1_1" localSheetId="1">#REF!</definedName>
    <definedName name="Excel_BuiltIn_Print_Area_10_1_1_1" localSheetId="0">#REF!</definedName>
    <definedName name="Excel_BuiltIn_Print_Area_10_1_1_1">#REF!</definedName>
    <definedName name="Excel_BuiltIn_Print_Area_10_1_2" localSheetId="1">#REF!</definedName>
    <definedName name="Excel_BuiltIn_Print_Area_10_1_2" localSheetId="0">#REF!</definedName>
    <definedName name="Excel_BuiltIn_Print_Area_10_1_2">#REF!</definedName>
    <definedName name="Excel_BuiltIn_Print_Area_10_1_3" localSheetId="1">#REF!</definedName>
    <definedName name="Excel_BuiltIn_Print_Area_10_1_3" localSheetId="0">#REF!</definedName>
    <definedName name="Excel_BuiltIn_Print_Area_10_1_3">#REF!</definedName>
    <definedName name="Excel_BuiltIn_Print_Area_10_2" localSheetId="1">#REF!</definedName>
    <definedName name="Excel_BuiltIn_Print_Area_10_2" localSheetId="0">#REF!</definedName>
    <definedName name="Excel_BuiltIn_Print_Area_10_2">#REF!</definedName>
    <definedName name="Excel_BuiltIn_Print_Area_10_3" localSheetId="1">#REF!</definedName>
    <definedName name="Excel_BuiltIn_Print_Area_10_3" localSheetId="0">#REF!</definedName>
    <definedName name="Excel_BuiltIn_Print_Area_10_3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" localSheetId="1">#REF!</definedName>
    <definedName name="Excel_BuiltIn_Print_Area_11_1" localSheetId="0">#REF!</definedName>
    <definedName name="Excel_BuiltIn_Print_Area_11_1">#REF!</definedName>
    <definedName name="Excel_BuiltIn_Print_Area_11_2" localSheetId="1">#REF!</definedName>
    <definedName name="Excel_BuiltIn_Print_Area_11_2" localSheetId="0">#REF!</definedName>
    <definedName name="Excel_BuiltIn_Print_Area_11_2">#REF!</definedName>
    <definedName name="Excel_BuiltIn_Print_Area_11_3" localSheetId="1">#REF!</definedName>
    <definedName name="Excel_BuiltIn_Print_Area_11_3" localSheetId="0">#REF!</definedName>
    <definedName name="Excel_BuiltIn_Print_Area_11_3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" localSheetId="1">#REF!</definedName>
    <definedName name="Excel_BuiltIn_Print_Area_12_1" localSheetId="0">#REF!</definedName>
    <definedName name="Excel_BuiltIn_Print_Area_12_1">#REF!</definedName>
    <definedName name="Excel_BuiltIn_Print_Area_12_2" localSheetId="1">#REF!</definedName>
    <definedName name="Excel_BuiltIn_Print_Area_12_2" localSheetId="0">#REF!</definedName>
    <definedName name="Excel_BuiltIn_Print_Area_12_2">#REF!</definedName>
    <definedName name="Excel_BuiltIn_Print_Area_12_3" localSheetId="1">#REF!</definedName>
    <definedName name="Excel_BuiltIn_Print_Area_12_3" localSheetId="0">#REF!</definedName>
    <definedName name="Excel_BuiltIn_Print_Area_12_3">#REF!</definedName>
    <definedName name="Excel_BuiltIn_Print_Area_6" localSheetId="1">#REF!</definedName>
    <definedName name="Excel_BuiltIn_Print_Area_6" localSheetId="0">#REF!</definedName>
    <definedName name="Excel_BuiltIn_Print_Area_6">#REF!</definedName>
    <definedName name="Excel_BuiltIn_Print_Area_6_1" localSheetId="1">#REF!</definedName>
    <definedName name="Excel_BuiltIn_Print_Area_6_1" localSheetId="0">#REF!</definedName>
    <definedName name="Excel_BuiltIn_Print_Area_6_1">#REF!</definedName>
    <definedName name="Excel_BuiltIn_Print_Area_6_2" localSheetId="1">#REF!</definedName>
    <definedName name="Excel_BuiltIn_Print_Area_6_2" localSheetId="0">#REF!</definedName>
    <definedName name="Excel_BuiltIn_Print_Area_6_2">#REF!</definedName>
    <definedName name="Excel_BuiltIn_Print_Area_6_3" localSheetId="1">#REF!</definedName>
    <definedName name="Excel_BuiltIn_Print_Area_6_3" localSheetId="0">#REF!</definedName>
    <definedName name="Excel_BuiltIn_Print_Area_6_3">#REF!</definedName>
    <definedName name="Excel_BuiltIn_Print_Area_7" localSheetId="1">#REF!</definedName>
    <definedName name="Excel_BuiltIn_Print_Area_7" localSheetId="0">#REF!</definedName>
    <definedName name="Excel_BuiltIn_Print_Area_7">#REF!</definedName>
    <definedName name="Excel_BuiltIn_Print_Area_7_1" localSheetId="1">#REF!</definedName>
    <definedName name="Excel_BuiltIn_Print_Area_7_1" localSheetId="0">#REF!</definedName>
    <definedName name="Excel_BuiltIn_Print_Area_7_1">#REF!</definedName>
    <definedName name="Excel_BuiltIn_Print_Area_7_2" localSheetId="1">#REF!</definedName>
    <definedName name="Excel_BuiltIn_Print_Area_7_2" localSheetId="0">#REF!</definedName>
    <definedName name="Excel_BuiltIn_Print_Area_7_2">#REF!</definedName>
    <definedName name="Excel_BuiltIn_Print_Area_7_3" localSheetId="1">#REF!</definedName>
    <definedName name="Excel_BuiltIn_Print_Area_7_3" localSheetId="0">#REF!</definedName>
    <definedName name="Excel_BuiltIn_Print_Area_7_3">#REF!</definedName>
    <definedName name="Excel_BuiltIn_Print_Area_8" localSheetId="1">#REF!</definedName>
    <definedName name="Excel_BuiltIn_Print_Area_8" localSheetId="0">#REF!</definedName>
    <definedName name="Excel_BuiltIn_Print_Area_8">#REF!</definedName>
    <definedName name="Excel_BuiltIn_Print_Area_8_1" localSheetId="1">#REF!</definedName>
    <definedName name="Excel_BuiltIn_Print_Area_8_1" localSheetId="0">#REF!</definedName>
    <definedName name="Excel_BuiltIn_Print_Area_8_1">#REF!</definedName>
    <definedName name="Excel_BuiltIn_Print_Area_8_1_1" localSheetId="1">#REF!</definedName>
    <definedName name="Excel_BuiltIn_Print_Area_8_1_1" localSheetId="0">#REF!</definedName>
    <definedName name="Excel_BuiltIn_Print_Area_8_1_1">#REF!</definedName>
    <definedName name="Excel_BuiltIn_Print_Area_8_1_1_1" localSheetId="1">#REF!</definedName>
    <definedName name="Excel_BuiltIn_Print_Area_8_1_1_1" localSheetId="0">#REF!</definedName>
    <definedName name="Excel_BuiltIn_Print_Area_8_1_1_1">#REF!</definedName>
    <definedName name="Excel_BuiltIn_Print_Area_8_1_2" localSheetId="1">#REF!</definedName>
    <definedName name="Excel_BuiltIn_Print_Area_8_1_2" localSheetId="0">#REF!</definedName>
    <definedName name="Excel_BuiltIn_Print_Area_8_1_2">#REF!</definedName>
    <definedName name="Excel_BuiltIn_Print_Area_8_1_3" localSheetId="1">#REF!</definedName>
    <definedName name="Excel_BuiltIn_Print_Area_8_1_3" localSheetId="0">#REF!</definedName>
    <definedName name="Excel_BuiltIn_Print_Area_8_1_3">#REF!</definedName>
    <definedName name="Excel_BuiltIn_Print_Area_8_2" localSheetId="1">#REF!</definedName>
    <definedName name="Excel_BuiltIn_Print_Area_8_2" localSheetId="0">#REF!</definedName>
    <definedName name="Excel_BuiltIn_Print_Area_8_2">#REF!</definedName>
    <definedName name="Excel_BuiltIn_Print_Area_8_3" localSheetId="1">#REF!</definedName>
    <definedName name="Excel_BuiltIn_Print_Area_8_3" localSheetId="0">#REF!</definedName>
    <definedName name="Excel_BuiltIn_Print_Area_8_3">#REF!</definedName>
    <definedName name="Гаст15" localSheetId="1">#REF!</definedName>
    <definedName name="Гаст15" localSheetId="0">#REF!</definedName>
    <definedName name="Гаст15">#REF!</definedName>
    <definedName name="Гаст15_1" localSheetId="1">#REF!</definedName>
    <definedName name="Гаст15_1" localSheetId="0">#REF!</definedName>
    <definedName name="Гаст15_1">#REF!</definedName>
    <definedName name="Гаст15_2" localSheetId="1">#REF!</definedName>
    <definedName name="Гаст15_2" localSheetId="0">#REF!</definedName>
    <definedName name="Гаст15_2">#REF!</definedName>
    <definedName name="Гаст15_3" localSheetId="1">#REF!</definedName>
    <definedName name="Гаст15_3" localSheetId="0">#REF!</definedName>
    <definedName name="Гаст15_3">#REF!</definedName>
    <definedName name="нпио" localSheetId="1">#REF!</definedName>
    <definedName name="нпио" localSheetId="0">#REF!</definedName>
    <definedName name="нпио">#REF!</definedName>
    <definedName name="тоб" localSheetId="1">#REF!</definedName>
    <definedName name="тоб" localSheetId="0">#REF!</definedName>
    <definedName name="тоб">#REF!</definedName>
    <definedName name="ЮЭГ2006" localSheetId="1">#REF!</definedName>
    <definedName name="ЮЭГ2006" localSheetId="0">#REF!</definedName>
    <definedName name="ЮЭГ2006">#REF!</definedName>
    <definedName name="ЮЭГ2006_1" localSheetId="1">#REF!</definedName>
    <definedName name="ЮЭГ2006_1" localSheetId="0">#REF!</definedName>
    <definedName name="ЮЭГ2006_1">#REF!</definedName>
    <definedName name="ЮЭГ2006_2" localSheetId="1">#REF!</definedName>
    <definedName name="ЮЭГ2006_2" localSheetId="0">#REF!</definedName>
    <definedName name="ЮЭГ2006_2">#REF!</definedName>
    <definedName name="ЮЭГ2006_3" localSheetId="1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V7" i="4" l="1"/>
  <c r="U7" i="4"/>
  <c r="T49" i="5" l="1"/>
  <c r="T48" i="5"/>
  <c r="T47" i="5"/>
  <c r="Q49" i="5"/>
  <c r="Q48" i="5"/>
  <c r="Q47" i="5"/>
  <c r="N49" i="5"/>
  <c r="N48" i="5"/>
  <c r="N47" i="5"/>
  <c r="K49" i="5"/>
  <c r="K48" i="5"/>
  <c r="K47" i="5"/>
  <c r="T36" i="5" l="1"/>
  <c r="T37" i="5"/>
  <c r="T35" i="5"/>
  <c r="S36" i="5"/>
  <c r="S37" i="5"/>
  <c r="S35" i="5"/>
  <c r="R36" i="5"/>
  <c r="R37" i="5"/>
  <c r="R35" i="5"/>
  <c r="Q36" i="5"/>
  <c r="Q37" i="5"/>
  <c r="Q35" i="5"/>
  <c r="P36" i="5"/>
  <c r="P37" i="5"/>
  <c r="P35" i="5"/>
  <c r="I35" i="5"/>
  <c r="T40" i="5" l="1"/>
  <c r="T41" i="5"/>
  <c r="T39" i="5"/>
  <c r="J37" i="5" l="1"/>
  <c r="K37" i="5"/>
  <c r="L37" i="5"/>
  <c r="M37" i="5"/>
  <c r="N37" i="5"/>
  <c r="O37" i="5"/>
  <c r="Q41" i="5" s="1"/>
  <c r="J36" i="5"/>
  <c r="K36" i="5"/>
  <c r="L36" i="5"/>
  <c r="M36" i="5"/>
  <c r="N36" i="5"/>
  <c r="O36" i="5"/>
  <c r="Q40" i="5" s="1"/>
  <c r="J35" i="5"/>
  <c r="K35" i="5"/>
  <c r="L35" i="5"/>
  <c r="M35" i="5"/>
  <c r="N35" i="5"/>
  <c r="O35" i="5"/>
  <c r="Q39" i="5" s="1"/>
  <c r="I37" i="5"/>
  <c r="I36" i="5"/>
  <c r="K40" i="5" s="1"/>
  <c r="K39" i="5" l="1"/>
  <c r="N40" i="5"/>
  <c r="I40" i="5" s="1"/>
  <c r="K41" i="5"/>
  <c r="I41" i="5" s="1"/>
  <c r="N39" i="5"/>
  <c r="N41" i="5"/>
  <c r="T17" i="5"/>
  <c r="S17" i="5"/>
  <c r="R17" i="5"/>
  <c r="Q17" i="5"/>
  <c r="P17" i="5"/>
  <c r="O17" i="5"/>
  <c r="N17" i="5"/>
  <c r="M17" i="5"/>
  <c r="L17" i="5"/>
  <c r="K17" i="5"/>
  <c r="J17" i="5"/>
  <c r="I17" i="5"/>
  <c r="B13" i="5"/>
  <c r="T10" i="5"/>
  <c r="S10" i="5"/>
  <c r="R10" i="5"/>
  <c r="Q10" i="5"/>
  <c r="P10" i="5"/>
  <c r="O10" i="5"/>
  <c r="N10" i="5"/>
  <c r="M10" i="5"/>
  <c r="L10" i="5"/>
  <c r="K10" i="5"/>
  <c r="J10" i="5"/>
  <c r="I10" i="5"/>
  <c r="I12" i="5" s="1"/>
  <c r="H10" i="5"/>
  <c r="G10" i="5"/>
  <c r="F10" i="5"/>
  <c r="V9" i="5"/>
  <c r="U9" i="5"/>
  <c r="W9" i="5" s="1"/>
  <c r="V8" i="5"/>
  <c r="U8" i="5"/>
  <c r="V7" i="5"/>
  <c r="U7" i="5"/>
  <c r="W7" i="5" s="1"/>
  <c r="I39" i="5" l="1"/>
  <c r="U17" i="5"/>
  <c r="W8" i="5"/>
  <c r="W10" i="5" s="1"/>
  <c r="V10" i="5"/>
  <c r="U10" i="5"/>
  <c r="V9" i="4" l="1"/>
  <c r="U9" i="4"/>
  <c r="V8" i="4"/>
  <c r="U8" i="4"/>
  <c r="W7" i="4" l="1"/>
  <c r="W9" i="4"/>
  <c r="W8" i="4"/>
  <c r="W10" i="4" l="1"/>
  <c r="B13" i="4"/>
  <c r="Q10" i="4" l="1"/>
  <c r="P10" i="4" l="1"/>
  <c r="U10" i="4" l="1"/>
  <c r="J10" i="4" l="1"/>
  <c r="V10" i="4" l="1"/>
  <c r="I10" i="4"/>
  <c r="I12" i="4" s="1"/>
  <c r="R10" i="4" l="1"/>
  <c r="S10" i="4"/>
  <c r="F10" i="4"/>
  <c r="T10" i="4"/>
  <c r="O10" i="4"/>
  <c r="N10" i="4"/>
  <c r="M10" i="4"/>
  <c r="L10" i="4"/>
  <c r="H10" i="4"/>
  <c r="K10" i="4"/>
  <c r="G10" i="4" l="1"/>
</calcChain>
</file>

<file path=xl/sharedStrings.xml><?xml version="1.0" encoding="utf-8"?>
<sst xmlns="http://schemas.openxmlformats.org/spreadsheetml/2006/main" count="98" uniqueCount="44">
  <si>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</si>
  <si>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</si>
  <si>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</si>
  <si>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</si>
  <si>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</si>
  <si>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</si>
  <si>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</si>
  <si>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</si>
  <si>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</si>
  <si>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</si>
  <si>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</si>
  <si>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</si>
  <si>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Калинина,54</t>
  </si>
  <si>
    <t>Таежная,4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</si>
  <si>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</si>
  <si>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</si>
  <si>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</si>
  <si>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</si>
  <si>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</si>
  <si>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</si>
  <si>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</si>
  <si>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</si>
  <si>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</si>
  <si>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</si>
  <si>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</si>
  <si>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</si>
  <si>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Толстого,18/1</t>
  </si>
  <si>
    <t>счета</t>
  </si>
  <si>
    <t>сч.-фактура</t>
  </si>
  <si>
    <t>СВОД по показаниям газа в крышных котельных за 2022г. (полностью с дома) УК ООО "Комфорт-Югорск"</t>
  </si>
  <si>
    <t xml:space="preserve"> 2022 г.</t>
  </si>
  <si>
    <t xml:space="preserve">январь-июнь 2022г </t>
  </si>
  <si>
    <t xml:space="preserve">июль-декабрь 2022г </t>
  </si>
  <si>
    <t>2021г</t>
  </si>
  <si>
    <t>2020г</t>
  </si>
  <si>
    <t>2023г</t>
  </si>
  <si>
    <t>средняя</t>
  </si>
  <si>
    <t>квартал</t>
  </si>
  <si>
    <t>4 кв.</t>
  </si>
  <si>
    <t>3 кв.</t>
  </si>
  <si>
    <t>2 кв.</t>
  </si>
  <si>
    <t>1кв.</t>
  </si>
  <si>
    <t>за 2020-2022г</t>
  </si>
  <si>
    <t>максимальный 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</si>
</sst>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13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1" applyNumberFormat="1" applyFont="1"/>
    <xf numFmtId="0" fontId="9" fillId="0" borderId="0" xfId="1" applyFont="1" applyFill="1"/>
    <xf numFmtId="0" fontId="9" fillId="0" borderId="0" xfId="1" applyFont="1"/>
    <xf numFmtId="0" fontId="10" fillId="0" borderId="0" xfId="1" applyFont="1"/>
    <xf numFmtId="165" fontId="1" fillId="0" borderId="0" xfId="1" applyNumberFormat="1"/>
    <xf numFmtId="0" fontId="11" fillId="0" borderId="0" xfId="1" applyFont="1"/>
    <xf numFmtId="0" fontId="1" fillId="0" borderId="0" xfId="1" applyFill="1"/>
    <xf numFmtId="1" fontId="4" fillId="0" borderId="1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" fillId="3" borderId="0" xfId="1" applyFill="1"/>
    <xf numFmtId="49" fontId="7" fillId="0" borderId="1" xfId="3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0" fontId="15" fillId="0" borderId="0" xfId="1" applyFont="1" applyFill="1"/>
    <xf numFmtId="0" fontId="16" fillId="0" borderId="0" xfId="1" applyFont="1"/>
    <xf numFmtId="4" fontId="18" fillId="0" borderId="1" xfId="0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0" fontId="1" fillId="0" borderId="0" xfId="1" applyAlignment="1"/>
    <xf numFmtId="0" fontId="9" fillId="0" borderId="0" xfId="1" applyFont="1" applyAlignment="1"/>
    <xf numFmtId="0" fontId="13" fillId="0" borderId="2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165" fontId="1" fillId="0" borderId="0" xfId="1" applyNumberFormat="1" applyFill="1"/>
    <xf numFmtId="1" fontId="1" fillId="0" borderId="0" xfId="1" applyNumberFormat="1" applyAlignment="1"/>
    <xf numFmtId="164" fontId="1" fillId="0" borderId="0" xfId="1" applyNumberFormat="1"/>
    <xf numFmtId="164" fontId="1" fillId="0" borderId="0" xfId="1" applyNumberFormat="1" applyFill="1" applyAlignment="1">
      <alignment horizontal="center"/>
    </xf>
    <xf numFmtId="164" fontId="1" fillId="0" borderId="0" xfId="1" applyNumberFormat="1" applyAlignment="1">
      <alignment horizontal="center"/>
    </xf>
    <xf numFmtId="166" fontId="20" fillId="0" borderId="2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6" fontId="22" fillId="0" borderId="1" xfId="1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6" fontId="14" fillId="2" borderId="1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1" fillId="0" borderId="0" xfId="0" applyNumberFormat="1" applyFont="1" applyAlignment="1">
      <alignment horizontal="center" vertical="center"/>
    </xf>
    <xf numFmtId="166" fontId="22" fillId="0" borderId="19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vertical="center" wrapText="1"/>
    </xf>
    <xf numFmtId="166" fontId="20" fillId="3" borderId="19" xfId="0" applyNumberFormat="1" applyFont="1" applyFill="1" applyBorder="1" applyAlignment="1">
      <alignment horizontal="center" vertical="center"/>
    </xf>
    <xf numFmtId="166" fontId="23" fillId="0" borderId="19" xfId="0" applyNumberFormat="1" applyFont="1" applyBorder="1" applyAlignment="1">
      <alignment vertical="center"/>
    </xf>
    <xf numFmtId="166" fontId="23" fillId="0" borderId="19" xfId="0" applyNumberFormat="1" applyFont="1" applyBorder="1" applyAlignment="1">
      <alignment horizontal="center" vertical="center"/>
    </xf>
    <xf numFmtId="166" fontId="20" fillId="0" borderId="19" xfId="0" applyNumberFormat="1" applyFont="1" applyBorder="1" applyAlignment="1">
      <alignment horizontal="center" vertical="center"/>
    </xf>
    <xf numFmtId="166" fontId="20" fillId="0" borderId="19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6" fontId="21" fillId="0" borderId="19" xfId="0" applyNumberFormat="1" applyFont="1" applyBorder="1" applyAlignment="1">
      <alignment horizontal="center" vertical="center"/>
    </xf>
    <xf numFmtId="166" fontId="14" fillId="2" borderId="19" xfId="1" applyNumberFormat="1" applyFont="1" applyFill="1" applyBorder="1" applyAlignment="1">
      <alignment horizontal="center" vertical="center"/>
    </xf>
    <xf numFmtId="166" fontId="14" fillId="0" borderId="19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/>
    <xf numFmtId="0" fontId="16" fillId="0" borderId="0" xfId="1" applyFont="1" applyBorder="1"/>
    <xf numFmtId="4" fontId="1" fillId="0" borderId="0" xfId="1" applyNumberFormat="1" applyFill="1"/>
    <xf numFmtId="4" fontId="1" fillId="0" borderId="0" xfId="1" applyNumberFormat="1"/>
    <xf numFmtId="166" fontId="1" fillId="0" borderId="0" xfId="1" applyNumberFormat="1" applyFill="1"/>
    <xf numFmtId="164" fontId="1" fillId="0" borderId="0" xfId="1" applyNumberFormat="1" applyFill="1"/>
    <xf numFmtId="1" fontId="1" fillId="0" borderId="0" xfId="1" applyNumberFormat="1"/>
    <xf numFmtId="0" fontId="1" fillId="0" borderId="0" xfId="1" applyAlignment="1">
      <alignment wrapText="1"/>
    </xf>
    <xf numFmtId="1" fontId="1" fillId="4" borderId="0" xfId="1" applyNumberFormat="1" applyFill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2" fillId="0" borderId="19" xfId="1" applyNumberFormat="1" applyFont="1" applyFill="1" applyBorder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5" fontId="20" fillId="0" borderId="19" xfId="0" applyNumberFormat="1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165" fontId="22" fillId="0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19" fillId="0" borderId="8" xfId="1" applyNumberFormat="1" applyFont="1" applyFill="1" applyBorder="1" applyAlignment="1">
      <alignment horizontal="center" vertical="center" wrapText="1"/>
    </xf>
    <xf numFmtId="2" fontId="19" fillId="0" borderId="9" xfId="1" applyNumberFormat="1" applyFont="1" applyFill="1" applyBorder="1" applyAlignment="1">
      <alignment horizontal="center" vertical="center" wrapText="1"/>
    </xf>
    <xf numFmtId="2" fontId="19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20"/>
  <sheetViews>
    <sheetView tabSelected="1" zoomScale="80" zoomScaleNormal="80" workbookViewId="0">
      <pane xSplit="19560" ySplit="1455" activePane="bottomLeft"/>
      <selection activeCell="V2" sqref="V2:V4"/>
      <selection pane="topRight" activeCell="W17" sqref="W17"/>
      <selection pane="bottomLeft" activeCell="T9" sqref="T9"/>
      <selection pane="bottomRight" activeCell="U73" sqref="U73"/>
    </sheetView>
  </sheetViews>
  <sheetFormatPr defaultRowHeight="12.75" x14ac:dyDescent="0.2"/>
  <cols>
    <col min="1" max="1" width="4.140625" style="25" customWidth="1"/>
    <col min="2" max="2" width="13.5703125" style="3" customWidth="1"/>
    <col min="3" max="3" width="7.5703125" style="3" hidden="1" customWidth="1"/>
    <col min="4" max="4" width="4.7109375" style="3" hidden="1" customWidth="1"/>
    <col min="5" max="5" width="9" style="3" hidden="1" customWidth="1"/>
    <col min="6" max="6" width="10.7109375" style="3" hidden="1" customWidth="1"/>
    <col min="7" max="7" width="7.42578125" style="3" hidden="1" customWidth="1"/>
    <col min="8" max="8" width="9.42578125" style="3" hidden="1" customWidth="1"/>
    <col min="9" max="9" width="12.42578125" style="21" customWidth="1"/>
    <col min="10" max="10" width="12" style="3" customWidth="1"/>
    <col min="11" max="11" width="12.140625" style="3" customWidth="1"/>
    <col min="12" max="12" width="11.5703125" style="3" customWidth="1"/>
    <col min="13" max="13" width="10.85546875" style="3" customWidth="1"/>
    <col min="14" max="14" width="10.5703125" style="3" customWidth="1"/>
    <col min="15" max="15" width="10.85546875" style="3" customWidth="1"/>
    <col min="16" max="16" width="12.85546875" style="3" customWidth="1"/>
    <col min="17" max="17" width="11" style="3" customWidth="1"/>
    <col min="18" max="18" width="10.5703125" style="3" customWidth="1"/>
    <col min="19" max="19" width="10.7109375" style="3" customWidth="1"/>
    <col min="20" max="20" width="13.140625" style="3" customWidth="1"/>
    <col min="21" max="21" width="12.140625" style="3" customWidth="1"/>
    <col min="22" max="22" width="13.42578125" style="3" customWidth="1"/>
    <col min="23" max="23" width="13.8554687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93" t="s">
        <v>0</v>
      </c>
      <c r="B2" s="94" t="s">
        <v>1</v>
      </c>
      <c r="C2" s="95" t="s">
        <v>2</v>
      </c>
      <c r="D2" s="96" t="s">
        <v>3</v>
      </c>
      <c r="E2" s="95" t="s">
        <v>4</v>
      </c>
      <c r="F2" s="99" t="s">
        <v>5</v>
      </c>
      <c r="G2" s="100" t="s">
        <v>6</v>
      </c>
      <c r="H2" s="103" t="s">
        <v>7</v>
      </c>
      <c r="I2" s="105" t="s">
        <v>11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  <c r="U2" s="111" t="s">
        <v>31</v>
      </c>
      <c r="V2" s="111" t="s">
        <v>32</v>
      </c>
      <c r="W2" s="112" t="s">
        <v>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93"/>
      <c r="B3" s="94"/>
      <c r="C3" s="95"/>
      <c r="D3" s="97"/>
      <c r="E3" s="95"/>
      <c r="F3" s="99"/>
      <c r="G3" s="101"/>
      <c r="H3" s="103"/>
      <c r="I3" s="108" t="s">
        <v>30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/>
      <c r="U3" s="111"/>
      <c r="V3" s="111"/>
      <c r="W3" s="11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93"/>
      <c r="B4" s="94"/>
      <c r="C4" s="95"/>
      <c r="D4" s="98"/>
      <c r="E4" s="95"/>
      <c r="F4" s="99"/>
      <c r="G4" s="102"/>
      <c r="H4" s="104"/>
      <c r="I4" s="26" t="s">
        <v>16</v>
      </c>
      <c r="J4" s="26" t="s">
        <v>17</v>
      </c>
      <c r="K4" s="26" t="s">
        <v>18</v>
      </c>
      <c r="L4" s="26" t="s">
        <v>19</v>
      </c>
      <c r="M4" s="27" t="s">
        <v>20</v>
      </c>
      <c r="N4" s="29" t="s">
        <v>21</v>
      </c>
      <c r="O4" s="27" t="s">
        <v>22</v>
      </c>
      <c r="P4" s="29" t="s">
        <v>23</v>
      </c>
      <c r="Q4" s="27" t="s">
        <v>24</v>
      </c>
      <c r="R4" s="29" t="s">
        <v>14</v>
      </c>
      <c r="S4" s="27" t="s">
        <v>15</v>
      </c>
      <c r="T4" s="29" t="s">
        <v>25</v>
      </c>
      <c r="U4" s="111"/>
      <c r="V4" s="111"/>
      <c r="W4" s="11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8">
        <v>22</v>
      </c>
      <c r="W5" s="5">
        <v>23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36" customFormat="1" ht="37.5" customHeight="1" x14ac:dyDescent="0.2">
      <c r="A7" s="30">
        <v>1</v>
      </c>
      <c r="B7" s="44" t="s">
        <v>12</v>
      </c>
      <c r="C7" s="31">
        <v>2016</v>
      </c>
      <c r="D7" s="31">
        <v>4</v>
      </c>
      <c r="E7" s="31" t="s">
        <v>9</v>
      </c>
      <c r="F7" s="37">
        <v>3521.2</v>
      </c>
      <c r="G7" s="32"/>
      <c r="H7" s="37">
        <v>616.1</v>
      </c>
      <c r="I7" s="51">
        <v>18674.326700000001</v>
      </c>
      <c r="J7" s="52">
        <v>16886.762200000001</v>
      </c>
      <c r="K7" s="53">
        <v>13076.823899999999</v>
      </c>
      <c r="L7" s="54">
        <v>9338.7489999999998</v>
      </c>
      <c r="M7" s="52">
        <v>6086.3909999999996</v>
      </c>
      <c r="N7" s="90">
        <v>4662.4690000000001</v>
      </c>
      <c r="O7" s="51">
        <v>3597.4490000000001</v>
      </c>
      <c r="P7" s="55">
        <v>3470.2159999999999</v>
      </c>
      <c r="Q7" s="85">
        <v>6198.62</v>
      </c>
      <c r="R7" s="87">
        <v>9261.9660000000003</v>
      </c>
      <c r="S7" s="91">
        <v>14275.368</v>
      </c>
      <c r="T7" s="58">
        <v>17926.449000000001</v>
      </c>
      <c r="U7" s="59">
        <f>SUM(I7:N7)</f>
        <v>68725.521800000002</v>
      </c>
      <c r="V7" s="59">
        <f>SUM(O7:T7)</f>
        <v>54730.067999999999</v>
      </c>
      <c r="W7" s="60">
        <f>U7+V7</f>
        <v>123455.5898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</row>
    <row r="8" spans="1:248" s="36" customFormat="1" ht="38.25" customHeight="1" x14ac:dyDescent="0.2">
      <c r="A8" s="30">
        <v>2</v>
      </c>
      <c r="B8" s="44" t="s">
        <v>13</v>
      </c>
      <c r="C8" s="31">
        <v>2004</v>
      </c>
      <c r="D8" s="31">
        <v>5</v>
      </c>
      <c r="E8" s="31" t="s">
        <v>9</v>
      </c>
      <c r="F8" s="37">
        <v>3510.46</v>
      </c>
      <c r="G8" s="37"/>
      <c r="H8" s="37">
        <v>331.4</v>
      </c>
      <c r="I8" s="51">
        <v>22847.692999999999</v>
      </c>
      <c r="J8" s="58">
        <v>21251.044000000002</v>
      </c>
      <c r="K8" s="52">
        <v>18215.27</v>
      </c>
      <c r="L8" s="54">
        <v>15028.385</v>
      </c>
      <c r="M8" s="58">
        <v>8347.3559999999998</v>
      </c>
      <c r="N8" s="90">
        <v>4464.7179999999998</v>
      </c>
      <c r="O8" s="51">
        <v>3643.8319999999999</v>
      </c>
      <c r="P8" s="55">
        <v>3100.607</v>
      </c>
      <c r="Q8" s="58">
        <v>2732.6959999999999</v>
      </c>
      <c r="R8" s="88">
        <v>9210.2980000000007</v>
      </c>
      <c r="S8" s="91">
        <v>13027.98</v>
      </c>
      <c r="T8" s="58">
        <v>17037.977999999999</v>
      </c>
      <c r="U8" s="59">
        <f>SUM(I8:N8)</f>
        <v>90154.465999999986</v>
      </c>
      <c r="V8" s="59">
        <f>SUM(O8:T8)</f>
        <v>48753.391000000003</v>
      </c>
      <c r="W8" s="60">
        <f>U8+V8</f>
        <v>138907.85699999999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</row>
    <row r="9" spans="1:248" s="36" customFormat="1" ht="42" customHeight="1" x14ac:dyDescent="0.2">
      <c r="A9" s="45">
        <v>3</v>
      </c>
      <c r="B9" s="64" t="s">
        <v>26</v>
      </c>
      <c r="C9" s="38">
        <v>2017</v>
      </c>
      <c r="D9" s="38">
        <v>7</v>
      </c>
      <c r="E9" s="38" t="s">
        <v>9</v>
      </c>
      <c r="F9" s="39">
        <v>3273.1</v>
      </c>
      <c r="G9" s="39"/>
      <c r="H9" s="39">
        <v>520</v>
      </c>
      <c r="I9" s="61">
        <v>18149.683300000001</v>
      </c>
      <c r="J9" s="65">
        <v>16187.7081</v>
      </c>
      <c r="K9" s="66">
        <v>12154.8863</v>
      </c>
      <c r="L9" s="67">
        <v>11081.831</v>
      </c>
      <c r="M9" s="68">
        <v>8134.1719999999996</v>
      </c>
      <c r="N9" s="89">
        <v>5212.5879999999997</v>
      </c>
      <c r="O9" s="70">
        <v>3742.7629999999999</v>
      </c>
      <c r="P9" s="71">
        <v>3528.9670000000001</v>
      </c>
      <c r="Q9" s="84">
        <v>7297.835</v>
      </c>
      <c r="R9" s="89">
        <v>11204.346</v>
      </c>
      <c r="S9" s="86">
        <v>15277.875</v>
      </c>
      <c r="T9" s="68">
        <v>17838.210999999999</v>
      </c>
      <c r="U9" s="72">
        <f>SUM(I9:N9)</f>
        <v>70920.868700000006</v>
      </c>
      <c r="V9" s="72">
        <f>SUM(O9:T9)</f>
        <v>58889.997000000003</v>
      </c>
      <c r="W9" s="73">
        <f>U9+V9</f>
        <v>129810.86570000001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</row>
    <row r="10" spans="1:248" s="76" customFormat="1" ht="27.75" customHeight="1" x14ac:dyDescent="0.25">
      <c r="A10" s="40"/>
      <c r="B10" s="33" t="s">
        <v>10</v>
      </c>
      <c r="C10" s="33"/>
      <c r="D10" s="33"/>
      <c r="E10" s="33"/>
      <c r="F10" s="41">
        <f t="shared" ref="F10:T10" si="0">SUM(F7:F9)</f>
        <v>10304.76</v>
      </c>
      <c r="G10" s="41">
        <f t="shared" si="0"/>
        <v>0</v>
      </c>
      <c r="H10" s="41">
        <f t="shared" si="0"/>
        <v>1467.5</v>
      </c>
      <c r="I10" s="41">
        <f t="shared" si="0"/>
        <v>59671.703000000009</v>
      </c>
      <c r="J10" s="41">
        <f>SUM(J7:J9)</f>
        <v>54325.51430000001</v>
      </c>
      <c r="K10" s="41">
        <f t="shared" si="0"/>
        <v>43446.980199999998</v>
      </c>
      <c r="L10" s="41">
        <f t="shared" si="0"/>
        <v>35448.964999999997</v>
      </c>
      <c r="M10" s="41">
        <f t="shared" si="0"/>
        <v>22567.918999999998</v>
      </c>
      <c r="N10" s="41">
        <f t="shared" si="0"/>
        <v>14339.775</v>
      </c>
      <c r="O10" s="41">
        <f t="shared" si="0"/>
        <v>10984.044</v>
      </c>
      <c r="P10" s="41">
        <f>SUM(P7:P9)</f>
        <v>10099.790000000001</v>
      </c>
      <c r="Q10" s="41">
        <f>SUM(Q7:Q9)</f>
        <v>16229.150999999998</v>
      </c>
      <c r="R10" s="41">
        <f t="shared" si="0"/>
        <v>29676.61</v>
      </c>
      <c r="S10" s="41">
        <f t="shared" si="0"/>
        <v>42581.222999999998</v>
      </c>
      <c r="T10" s="41">
        <f t="shared" si="0"/>
        <v>52802.637999999992</v>
      </c>
      <c r="U10" s="41">
        <f>SUM(U7:U9)</f>
        <v>229800.85649999999</v>
      </c>
      <c r="V10" s="41">
        <f>SUM(V7:V9)</f>
        <v>162373.45600000001</v>
      </c>
      <c r="W10" s="41">
        <f>SUM(W7:W9)</f>
        <v>392174.3125</v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</row>
    <row r="11" spans="1:248" ht="30.75" hidden="1" customHeight="1" x14ac:dyDescent="0.2">
      <c r="B11" s="14"/>
      <c r="C11" s="14"/>
      <c r="D11" s="14"/>
      <c r="E11" s="14"/>
      <c r="F11" s="15"/>
      <c r="G11" s="15"/>
      <c r="H11" s="15"/>
      <c r="I11" s="16">
        <v>69935</v>
      </c>
      <c r="J11" s="17"/>
      <c r="K11" s="17"/>
      <c r="M11" s="18"/>
      <c r="N11" s="18"/>
      <c r="V11" s="19"/>
    </row>
    <row r="12" spans="1:248" hidden="1" x14ac:dyDescent="0.2">
      <c r="I12" s="46">
        <f>I11-I10</f>
        <v>10263.296999999991</v>
      </c>
    </row>
    <row r="13" spans="1:248" hidden="1" x14ac:dyDescent="0.2">
      <c r="B13" s="43">
        <f>I14+J14+K14</f>
        <v>178.71899999999999</v>
      </c>
      <c r="C13" s="43"/>
      <c r="D13" s="43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48" hidden="1" x14ac:dyDescent="0.2">
      <c r="B14" s="47" t="s">
        <v>27</v>
      </c>
      <c r="C14" s="42"/>
      <c r="I14" s="21">
        <v>69.935000000000002</v>
      </c>
      <c r="J14" s="3">
        <v>61.314999999999998</v>
      </c>
      <c r="K14" s="3">
        <v>47.469000000000001</v>
      </c>
    </row>
    <row r="15" spans="1:248" ht="33" customHeight="1" x14ac:dyDescent="0.2"/>
    <row r="16" spans="1:248" ht="36" customHeight="1" x14ac:dyDescent="0.2">
      <c r="B16" s="20"/>
      <c r="C16" s="20"/>
      <c r="D16" s="20"/>
      <c r="E16" s="20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9:21" ht="18" hidden="1" customHeight="1" x14ac:dyDescent="0.2">
      <c r="I17" s="4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48"/>
      <c r="U17" s="48"/>
    </row>
    <row r="20" spans="9:21" x14ac:dyDescent="0.2">
      <c r="I20" s="7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49"/>
  <sheetViews>
    <sheetView zoomScale="80" zoomScaleNormal="80" workbookViewId="0">
      <pane xSplit="19560" ySplit="1455" topLeftCell="A15" activePane="bottomLeft"/>
      <selection activeCell="V2" sqref="V2:V4"/>
      <selection pane="topRight" activeCell="W17" sqref="W17"/>
      <selection pane="bottomLeft" activeCell="T50" sqref="T50"/>
      <selection pane="bottomRight" activeCell="U73" sqref="U73"/>
    </sheetView>
  </sheetViews>
  <sheetFormatPr defaultRowHeight="12.75" x14ac:dyDescent="0.2"/>
  <cols>
    <col min="1" max="1" width="4.140625" style="25" customWidth="1"/>
    <col min="2" max="2" width="13.5703125" style="3" customWidth="1"/>
    <col min="3" max="3" width="7.5703125" style="3" hidden="1" customWidth="1"/>
    <col min="4" max="4" width="4.7109375" style="3" hidden="1" customWidth="1"/>
    <col min="5" max="5" width="9" style="3" hidden="1" customWidth="1"/>
    <col min="6" max="6" width="10.7109375" style="3" hidden="1" customWidth="1"/>
    <col min="7" max="7" width="7.42578125" style="3" hidden="1" customWidth="1"/>
    <col min="8" max="8" width="9.42578125" style="3" hidden="1" customWidth="1"/>
    <col min="9" max="9" width="15.140625" style="21" customWidth="1"/>
    <col min="10" max="10" width="13.42578125" style="3" customWidth="1"/>
    <col min="11" max="11" width="14.140625" style="3" customWidth="1"/>
    <col min="12" max="12" width="11.5703125" style="3" customWidth="1"/>
    <col min="13" max="13" width="10.85546875" style="3" customWidth="1"/>
    <col min="14" max="14" width="11.28515625" style="3" customWidth="1"/>
    <col min="15" max="15" width="10.85546875" style="3" customWidth="1"/>
    <col min="16" max="16" width="11.28515625" style="3" customWidth="1"/>
    <col min="17" max="17" width="11" style="3" customWidth="1"/>
    <col min="18" max="18" width="12.5703125" style="3" customWidth="1"/>
    <col min="19" max="19" width="12.140625" style="3" customWidth="1"/>
    <col min="20" max="20" width="13.140625" style="3" customWidth="1"/>
    <col min="21" max="21" width="14.7109375" style="3" customWidth="1"/>
    <col min="22" max="22" width="13.42578125" style="3" customWidth="1"/>
    <col min="23" max="23" width="11.570312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93" t="s">
        <v>0</v>
      </c>
      <c r="B2" s="94" t="s">
        <v>1</v>
      </c>
      <c r="C2" s="95" t="s">
        <v>2</v>
      </c>
      <c r="D2" s="96" t="s">
        <v>3</v>
      </c>
      <c r="E2" s="95" t="s">
        <v>4</v>
      </c>
      <c r="F2" s="99" t="s">
        <v>5</v>
      </c>
      <c r="G2" s="100" t="s">
        <v>6</v>
      </c>
      <c r="H2" s="103" t="s">
        <v>7</v>
      </c>
      <c r="I2" s="105" t="s">
        <v>11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  <c r="U2" s="111" t="s">
        <v>31</v>
      </c>
      <c r="V2" s="111" t="s">
        <v>32</v>
      </c>
      <c r="W2" s="112" t="s">
        <v>8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93"/>
      <c r="B3" s="94"/>
      <c r="C3" s="95"/>
      <c r="D3" s="97"/>
      <c r="E3" s="95"/>
      <c r="F3" s="99"/>
      <c r="G3" s="101"/>
      <c r="H3" s="103"/>
      <c r="I3" s="108" t="s">
        <v>30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/>
      <c r="U3" s="111"/>
      <c r="V3" s="111"/>
      <c r="W3" s="112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93"/>
      <c r="B4" s="94"/>
      <c r="C4" s="95"/>
      <c r="D4" s="98"/>
      <c r="E4" s="95"/>
      <c r="F4" s="99"/>
      <c r="G4" s="102"/>
      <c r="H4" s="104"/>
      <c r="I4" s="26" t="s">
        <v>16</v>
      </c>
      <c r="J4" s="26" t="s">
        <v>17</v>
      </c>
      <c r="K4" s="26" t="s">
        <v>18</v>
      </c>
      <c r="L4" s="26" t="s">
        <v>19</v>
      </c>
      <c r="M4" s="27" t="s">
        <v>20</v>
      </c>
      <c r="N4" s="29" t="s">
        <v>21</v>
      </c>
      <c r="O4" s="27" t="s">
        <v>22</v>
      </c>
      <c r="P4" s="29" t="s">
        <v>23</v>
      </c>
      <c r="Q4" s="27" t="s">
        <v>24</v>
      </c>
      <c r="R4" s="29" t="s">
        <v>14</v>
      </c>
      <c r="S4" s="27" t="s">
        <v>15</v>
      </c>
      <c r="T4" s="29" t="s">
        <v>25</v>
      </c>
      <c r="U4" s="111"/>
      <c r="V4" s="111"/>
      <c r="W4" s="11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8">
        <v>22</v>
      </c>
      <c r="W5" s="5">
        <v>23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36" customFormat="1" ht="37.5" customHeight="1" x14ac:dyDescent="0.2">
      <c r="A7" s="30">
        <v>1</v>
      </c>
      <c r="B7" s="44" t="s">
        <v>12</v>
      </c>
      <c r="C7" s="31">
        <v>2016</v>
      </c>
      <c r="D7" s="31">
        <v>4</v>
      </c>
      <c r="E7" s="31" t="s">
        <v>9</v>
      </c>
      <c r="F7" s="37">
        <v>3521.2</v>
      </c>
      <c r="G7" s="32"/>
      <c r="H7" s="37">
        <v>616.1</v>
      </c>
      <c r="I7" s="51">
        <v>18674.326700000001</v>
      </c>
      <c r="J7" s="52">
        <v>16886.762200000001</v>
      </c>
      <c r="K7" s="53">
        <v>13076.823899999999</v>
      </c>
      <c r="L7" s="54">
        <v>9338.7489999999998</v>
      </c>
      <c r="M7" s="52">
        <v>6086.3909999999996</v>
      </c>
      <c r="N7" s="52">
        <v>4662.4690000000001</v>
      </c>
      <c r="O7" s="51">
        <v>3597.4490000000001</v>
      </c>
      <c r="P7" s="55"/>
      <c r="Q7" s="55"/>
      <c r="R7" s="56"/>
      <c r="S7" s="57"/>
      <c r="T7" s="58"/>
      <c r="U7" s="59">
        <f>SUM(I7:N7)</f>
        <v>68725.521800000002</v>
      </c>
      <c r="V7" s="59">
        <f>SUM(O7:T7)</f>
        <v>3597.4490000000001</v>
      </c>
      <c r="W7" s="60">
        <f>U7+V7</f>
        <v>72322.970799999996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</row>
    <row r="8" spans="1:248" s="36" customFormat="1" ht="38.25" customHeight="1" x14ac:dyDescent="0.2">
      <c r="A8" s="30">
        <v>2</v>
      </c>
      <c r="B8" s="44" t="s">
        <v>13</v>
      </c>
      <c r="C8" s="31">
        <v>2004</v>
      </c>
      <c r="D8" s="31">
        <v>5</v>
      </c>
      <c r="E8" s="31" t="s">
        <v>9</v>
      </c>
      <c r="F8" s="37">
        <v>3510.46</v>
      </c>
      <c r="G8" s="37"/>
      <c r="H8" s="37">
        <v>331.4</v>
      </c>
      <c r="I8" s="51">
        <v>22847.692999999999</v>
      </c>
      <c r="J8" s="58">
        <v>21251.044000000002</v>
      </c>
      <c r="K8" s="52">
        <v>18215.27</v>
      </c>
      <c r="L8" s="54">
        <v>15028.385</v>
      </c>
      <c r="M8" s="58">
        <v>8347.3559999999998</v>
      </c>
      <c r="N8" s="52">
        <v>4464.7179999999998</v>
      </c>
      <c r="O8" s="51">
        <v>3643.8319999999999</v>
      </c>
      <c r="P8" s="55"/>
      <c r="Q8" s="58"/>
      <c r="R8" s="58"/>
      <c r="S8" s="57"/>
      <c r="T8" s="58"/>
      <c r="U8" s="59">
        <f>SUM(I8:N8)</f>
        <v>90154.465999999986</v>
      </c>
      <c r="V8" s="59">
        <f>SUM(O8:T8)</f>
        <v>3643.8319999999999</v>
      </c>
      <c r="W8" s="60">
        <f>U8+V8</f>
        <v>93798.297999999981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</row>
    <row r="9" spans="1:248" s="36" customFormat="1" ht="42" customHeight="1" x14ac:dyDescent="0.2">
      <c r="A9" s="45">
        <v>3</v>
      </c>
      <c r="B9" s="64" t="s">
        <v>26</v>
      </c>
      <c r="C9" s="38">
        <v>2017</v>
      </c>
      <c r="D9" s="38">
        <v>7</v>
      </c>
      <c r="E9" s="38" t="s">
        <v>9</v>
      </c>
      <c r="F9" s="39">
        <v>3273.1</v>
      </c>
      <c r="G9" s="39"/>
      <c r="H9" s="39">
        <v>520</v>
      </c>
      <c r="I9" s="61">
        <v>18149.683300000001</v>
      </c>
      <c r="J9" s="65">
        <v>16187.7081</v>
      </c>
      <c r="K9" s="66">
        <v>12154.8863</v>
      </c>
      <c r="L9" s="67">
        <v>11081.831</v>
      </c>
      <c r="M9" s="68">
        <v>8134.1719999999996</v>
      </c>
      <c r="N9" s="69">
        <v>5212.5879999999997</v>
      </c>
      <c r="O9" s="70">
        <v>3742.7629999999999</v>
      </c>
      <c r="P9" s="71"/>
      <c r="Q9" s="62"/>
      <c r="R9" s="69"/>
      <c r="S9" s="63"/>
      <c r="T9" s="68"/>
      <c r="U9" s="72">
        <f>SUM(I9:N9)</f>
        <v>70920.868700000006</v>
      </c>
      <c r="V9" s="72">
        <f>SUM(O9:T9)</f>
        <v>3742.7629999999999</v>
      </c>
      <c r="W9" s="73">
        <f>U9+V9</f>
        <v>74663.631700000013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</row>
    <row r="10" spans="1:248" s="76" customFormat="1" ht="27.75" customHeight="1" x14ac:dyDescent="0.25">
      <c r="A10" s="40"/>
      <c r="B10" s="33" t="s">
        <v>10</v>
      </c>
      <c r="C10" s="33"/>
      <c r="D10" s="33"/>
      <c r="E10" s="33"/>
      <c r="F10" s="41">
        <f t="shared" ref="F10:T10" si="0">SUM(F7:F9)</f>
        <v>10304.76</v>
      </c>
      <c r="G10" s="41">
        <f t="shared" si="0"/>
        <v>0</v>
      </c>
      <c r="H10" s="41">
        <f t="shared" si="0"/>
        <v>1467.5</v>
      </c>
      <c r="I10" s="41">
        <f t="shared" si="0"/>
        <v>59671.703000000009</v>
      </c>
      <c r="J10" s="41">
        <f>SUM(J7:J9)</f>
        <v>54325.51430000001</v>
      </c>
      <c r="K10" s="41">
        <f t="shared" si="0"/>
        <v>43446.980199999998</v>
      </c>
      <c r="L10" s="41">
        <f t="shared" si="0"/>
        <v>35448.964999999997</v>
      </c>
      <c r="M10" s="41">
        <f t="shared" si="0"/>
        <v>22567.918999999998</v>
      </c>
      <c r="N10" s="41">
        <f t="shared" si="0"/>
        <v>14339.775</v>
      </c>
      <c r="O10" s="41">
        <f t="shared" si="0"/>
        <v>10984.044</v>
      </c>
      <c r="P10" s="41">
        <f>SUM(P7:P9)</f>
        <v>0</v>
      </c>
      <c r="Q10" s="41">
        <f>SUM(Q7:Q9)</f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>SUM(U7:U9)</f>
        <v>229800.85649999999</v>
      </c>
      <c r="V10" s="41">
        <f>SUM(V7:V9)</f>
        <v>10984.044</v>
      </c>
      <c r="W10" s="41">
        <f>SUM(W7:W9)</f>
        <v>240784.90049999999</v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</row>
    <row r="11" spans="1:248" ht="30.75" hidden="1" customHeight="1" x14ac:dyDescent="0.2">
      <c r="B11" s="14"/>
      <c r="C11" s="14"/>
      <c r="D11" s="14"/>
      <c r="E11" s="14"/>
      <c r="F11" s="15"/>
      <c r="G11" s="15"/>
      <c r="H11" s="15"/>
      <c r="I11" s="16">
        <v>69935</v>
      </c>
      <c r="J11" s="17"/>
      <c r="K11" s="17"/>
      <c r="M11" s="18"/>
      <c r="N11" s="18"/>
      <c r="V11" s="19"/>
    </row>
    <row r="12" spans="1:248" hidden="1" x14ac:dyDescent="0.2">
      <c r="I12" s="46">
        <f>I11-I10</f>
        <v>10263.296999999991</v>
      </c>
    </row>
    <row r="13" spans="1:248" hidden="1" x14ac:dyDescent="0.2">
      <c r="B13" s="43">
        <f>I14+J14+K14</f>
        <v>178.71899999999999</v>
      </c>
      <c r="C13" s="43"/>
      <c r="D13" s="43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48" hidden="1" x14ac:dyDescent="0.2">
      <c r="B14" s="47" t="s">
        <v>27</v>
      </c>
      <c r="C14" s="42"/>
      <c r="I14" s="21">
        <v>69.935000000000002</v>
      </c>
      <c r="J14" s="3">
        <v>61.314999999999998</v>
      </c>
      <c r="K14" s="3">
        <v>47.469000000000001</v>
      </c>
    </row>
    <row r="15" spans="1:248" ht="13.5" customHeight="1" x14ac:dyDescent="0.2"/>
    <row r="16" spans="1:248" ht="16.5" customHeight="1" x14ac:dyDescent="0.2">
      <c r="B16" s="20" t="s">
        <v>33</v>
      </c>
      <c r="C16" s="20"/>
      <c r="D16" s="20"/>
      <c r="E16" s="20"/>
      <c r="I16" s="77">
        <v>69340.138999999996</v>
      </c>
      <c r="J16" s="78">
        <v>61910.061999999998</v>
      </c>
      <c r="K16" s="78">
        <v>47468.66</v>
      </c>
      <c r="L16" s="78">
        <v>36883.031999999999</v>
      </c>
      <c r="M16" s="78">
        <v>18934.254000000001</v>
      </c>
      <c r="N16" s="78">
        <v>12745.451999999999</v>
      </c>
      <c r="O16" s="78">
        <v>10654.915000000001</v>
      </c>
      <c r="P16" s="78">
        <v>11063.112999999999</v>
      </c>
      <c r="Q16" s="78">
        <v>23533.466</v>
      </c>
      <c r="R16" s="78">
        <v>32734.076000000001</v>
      </c>
      <c r="S16" s="78">
        <v>45672.343000000001</v>
      </c>
      <c r="T16" s="78">
        <v>51170.43</v>
      </c>
    </row>
    <row r="17" spans="2:21" ht="18" hidden="1" customHeight="1" x14ac:dyDescent="0.2">
      <c r="B17" s="3" t="s">
        <v>28</v>
      </c>
      <c r="I17" s="49">
        <f>22888+23801+22651</f>
        <v>69340</v>
      </c>
      <c r="J17" s="50">
        <f>20849+22095+18966</f>
        <v>61910</v>
      </c>
      <c r="K17" s="50">
        <f>15087+17351+15031</f>
        <v>47469</v>
      </c>
      <c r="L17" s="50">
        <f>9505+11706+15672</f>
        <v>36883</v>
      </c>
      <c r="M17" s="50">
        <f>6006+7489+5439</f>
        <v>18934</v>
      </c>
      <c r="N17" s="50">
        <f>4171+3535+5040</f>
        <v>12746</v>
      </c>
      <c r="O17" s="50">
        <f>3639+3238+3779</f>
        <v>10656</v>
      </c>
      <c r="P17" s="50">
        <f>3945+3100+4018</f>
        <v>11063</v>
      </c>
      <c r="Q17" s="50">
        <f>7968+8021+7544</f>
        <v>23533</v>
      </c>
      <c r="R17" s="50">
        <f>10395+12318+10021</f>
        <v>32734</v>
      </c>
      <c r="S17" s="50">
        <f>14453+17321+13899</f>
        <v>45673</v>
      </c>
      <c r="T17" s="48">
        <f>16542+18524+16104</f>
        <v>51170</v>
      </c>
      <c r="U17" s="48">
        <f>SUM(I17:T17)</f>
        <v>422111</v>
      </c>
    </row>
    <row r="20" spans="2:21" x14ac:dyDescent="0.2">
      <c r="B20" s="3" t="s">
        <v>34</v>
      </c>
      <c r="I20" s="77">
        <v>41450.777000000002</v>
      </c>
      <c r="J20" s="78">
        <v>53575.692000000003</v>
      </c>
      <c r="K20" s="78">
        <v>37685.267</v>
      </c>
      <c r="L20" s="78">
        <v>34442.917999999998</v>
      </c>
      <c r="M20" s="78">
        <v>20283.253000000001</v>
      </c>
      <c r="N20" s="78">
        <v>12665.922</v>
      </c>
      <c r="O20" s="78">
        <v>11109.496999999999</v>
      </c>
      <c r="P20" s="78">
        <v>12361.885</v>
      </c>
      <c r="Q20" s="78">
        <v>22669.388999999999</v>
      </c>
      <c r="R20" s="78">
        <v>31015.742999999999</v>
      </c>
      <c r="S20" s="78">
        <v>42038.879999999997</v>
      </c>
      <c r="T20" s="78">
        <v>49325.258999999998</v>
      </c>
    </row>
    <row r="23" spans="2:21" x14ac:dyDescent="0.2">
      <c r="B23" s="3" t="s">
        <v>35</v>
      </c>
      <c r="I23" s="21">
        <v>56900</v>
      </c>
      <c r="J23" s="3">
        <v>56700</v>
      </c>
      <c r="K23" s="3">
        <v>42900</v>
      </c>
      <c r="L23" s="3">
        <v>35600</v>
      </c>
      <c r="M23" s="3">
        <v>20600</v>
      </c>
      <c r="N23" s="3">
        <v>13300</v>
      </c>
      <c r="O23" s="3">
        <v>10900</v>
      </c>
      <c r="P23" s="3">
        <v>11700</v>
      </c>
      <c r="Q23" s="3">
        <v>23100</v>
      </c>
      <c r="R23" s="3">
        <v>31900</v>
      </c>
      <c r="S23" s="3">
        <v>43900</v>
      </c>
      <c r="T23" s="3">
        <v>50300</v>
      </c>
    </row>
    <row r="25" spans="2:21" x14ac:dyDescent="0.2">
      <c r="K25" s="3">
        <v>156500</v>
      </c>
      <c r="N25" s="3">
        <v>69500</v>
      </c>
      <c r="Q25" s="3">
        <v>45700</v>
      </c>
      <c r="T25" s="3">
        <v>126100</v>
      </c>
    </row>
    <row r="27" spans="2:21" x14ac:dyDescent="0.2">
      <c r="B27" s="3" t="s">
        <v>34</v>
      </c>
      <c r="I27" s="21">
        <v>12897.487300000001</v>
      </c>
      <c r="J27" s="3">
        <v>16939.3868</v>
      </c>
      <c r="K27" s="3">
        <v>11951.089</v>
      </c>
      <c r="L27" s="3">
        <v>10438.92</v>
      </c>
      <c r="M27" s="3">
        <v>6458.3613999999998</v>
      </c>
      <c r="N27" s="3">
        <v>4546</v>
      </c>
      <c r="O27" s="3">
        <v>4246.6333999999997</v>
      </c>
      <c r="P27" s="3">
        <v>4485.6791999999996</v>
      </c>
      <c r="Q27" s="3">
        <v>6942.3143</v>
      </c>
      <c r="R27" s="3">
        <v>10687.179</v>
      </c>
      <c r="S27" s="3">
        <v>14448.848</v>
      </c>
      <c r="T27" s="3">
        <v>16353.618200000001</v>
      </c>
      <c r="U27" s="3" t="s">
        <v>12</v>
      </c>
    </row>
    <row r="28" spans="2:21" x14ac:dyDescent="0.2">
      <c r="I28" s="21">
        <v>16297.8272</v>
      </c>
      <c r="J28" s="3">
        <v>20595.622599999999</v>
      </c>
      <c r="K28" s="3">
        <v>14271.0561</v>
      </c>
      <c r="L28" s="3">
        <v>13003.936799999999</v>
      </c>
      <c r="M28" s="3">
        <v>6859.1257999999998</v>
      </c>
      <c r="N28" s="3">
        <v>4040.1729</v>
      </c>
      <c r="O28" s="3">
        <v>3420.3515000000002</v>
      </c>
      <c r="P28" s="3">
        <v>4000</v>
      </c>
      <c r="Q28" s="3">
        <v>10000</v>
      </c>
      <c r="R28" s="3">
        <v>11310</v>
      </c>
      <c r="S28" s="3">
        <v>14697.15</v>
      </c>
      <c r="T28" s="3">
        <v>17498.214</v>
      </c>
      <c r="U28" s="3" t="s">
        <v>13</v>
      </c>
    </row>
    <row r="29" spans="2:21" x14ac:dyDescent="0.2">
      <c r="I29" s="21">
        <v>12255.462600000001</v>
      </c>
      <c r="J29" s="3">
        <v>16040.6829</v>
      </c>
      <c r="K29" s="3">
        <v>11463.1216</v>
      </c>
      <c r="L29" s="3">
        <v>11000.061</v>
      </c>
      <c r="M29" s="3">
        <v>6965.7662</v>
      </c>
      <c r="N29" s="3">
        <v>4079.7485999999999</v>
      </c>
      <c r="O29" s="3">
        <v>3442.5118000000002</v>
      </c>
      <c r="P29" s="3">
        <v>3876.2053999999998</v>
      </c>
      <c r="Q29" s="3">
        <v>5727.0748999999996</v>
      </c>
      <c r="R29" s="3">
        <v>9018.5635000000002</v>
      </c>
      <c r="S29" s="3">
        <v>12892.882</v>
      </c>
      <c r="T29" s="3">
        <v>15473.4272</v>
      </c>
      <c r="U29" s="3" t="s">
        <v>26</v>
      </c>
    </row>
    <row r="31" spans="2:21" x14ac:dyDescent="0.2">
      <c r="B31" s="20" t="s">
        <v>33</v>
      </c>
      <c r="I31" s="21">
        <v>22888.0834</v>
      </c>
      <c r="J31" s="3">
        <v>20849.0952</v>
      </c>
      <c r="K31" s="3">
        <v>15086.8904</v>
      </c>
      <c r="L31" s="3">
        <v>9505.0519999999997</v>
      </c>
      <c r="M31" s="3">
        <v>6005.9040000000005</v>
      </c>
      <c r="N31" s="3">
        <v>4171.1080000000002</v>
      </c>
      <c r="O31" s="3">
        <v>3638.5016999999998</v>
      </c>
      <c r="P31" s="3">
        <v>3945.3820000000001</v>
      </c>
      <c r="Q31" s="3">
        <v>7968.3274000000001</v>
      </c>
      <c r="R31" s="3">
        <v>10394.501399999999</v>
      </c>
      <c r="S31" s="3">
        <v>14453.08</v>
      </c>
      <c r="T31" s="3">
        <v>16542.43</v>
      </c>
      <c r="U31" s="3" t="s">
        <v>12</v>
      </c>
    </row>
    <row r="32" spans="2:21" x14ac:dyDescent="0.2">
      <c r="I32" s="21">
        <v>23801.456999999999</v>
      </c>
      <c r="J32" s="3">
        <v>22095.27</v>
      </c>
      <c r="K32" s="3">
        <v>17350.77</v>
      </c>
      <c r="L32" s="3">
        <v>11705.98</v>
      </c>
      <c r="M32" s="3">
        <v>7489.35</v>
      </c>
      <c r="N32" s="3">
        <v>3534.8330000000001</v>
      </c>
      <c r="O32" s="3">
        <v>3237.9119999999998</v>
      </c>
      <c r="P32" s="3">
        <v>3100.181</v>
      </c>
      <c r="Q32" s="3">
        <v>8021.1540000000005</v>
      </c>
      <c r="R32" s="3">
        <v>12318.496999999999</v>
      </c>
      <c r="S32" s="3">
        <v>17320.64</v>
      </c>
      <c r="T32" s="3">
        <v>18524.440999999999</v>
      </c>
      <c r="U32" s="3" t="s">
        <v>13</v>
      </c>
    </row>
    <row r="33" spans="2:21" x14ac:dyDescent="0.2">
      <c r="I33" s="21">
        <v>22650.5982</v>
      </c>
      <c r="J33" s="3">
        <v>18965.697</v>
      </c>
      <c r="K33" s="3">
        <v>15031</v>
      </c>
      <c r="L33" s="3">
        <v>15672</v>
      </c>
      <c r="M33" s="3">
        <v>5439</v>
      </c>
      <c r="N33" s="3">
        <v>5039.5105000000003</v>
      </c>
      <c r="O33" s="3">
        <v>3778.5010000000002</v>
      </c>
      <c r="P33" s="3">
        <v>4017.5502000000001</v>
      </c>
      <c r="Q33" s="3">
        <v>7543.9845999999998</v>
      </c>
      <c r="R33" s="3">
        <v>10021.0772</v>
      </c>
      <c r="S33" s="3">
        <v>13898.623</v>
      </c>
      <c r="T33" s="3">
        <v>16103.5589</v>
      </c>
      <c r="U33" s="3" t="s">
        <v>26</v>
      </c>
    </row>
    <row r="35" spans="2:21" x14ac:dyDescent="0.2">
      <c r="B35" s="3" t="s">
        <v>36</v>
      </c>
      <c r="I35" s="79">
        <f t="shared" ref="I35:O37" si="1">(I7+I27+I31)/3</f>
        <v>18153.299133333334</v>
      </c>
      <c r="J35" s="79">
        <f t="shared" si="1"/>
        <v>18225.081399999999</v>
      </c>
      <c r="K35" s="79">
        <f t="shared" si="1"/>
        <v>13371.6011</v>
      </c>
      <c r="L35" s="79">
        <f t="shared" si="1"/>
        <v>9760.9070000000011</v>
      </c>
      <c r="M35" s="79">
        <f t="shared" si="1"/>
        <v>6183.5521333333336</v>
      </c>
      <c r="N35" s="79">
        <f t="shared" si="1"/>
        <v>4459.8590000000004</v>
      </c>
      <c r="O35" s="79">
        <f t="shared" si="1"/>
        <v>3827.5280333333335</v>
      </c>
      <c r="P35" s="79">
        <f t="shared" ref="P35:T37" si="2">(P7+P27+P31)/2</f>
        <v>4215.5306</v>
      </c>
      <c r="Q35" s="79">
        <f t="shared" si="2"/>
        <v>7455.3208500000001</v>
      </c>
      <c r="R35" s="79">
        <f t="shared" si="2"/>
        <v>10540.840199999999</v>
      </c>
      <c r="S35" s="79">
        <f t="shared" si="2"/>
        <v>14450.964</v>
      </c>
      <c r="T35" s="79">
        <f t="shared" si="2"/>
        <v>16448.024100000002</v>
      </c>
      <c r="U35" s="3" t="s">
        <v>12</v>
      </c>
    </row>
    <row r="36" spans="2:21" x14ac:dyDescent="0.2">
      <c r="B36" s="3" t="s">
        <v>42</v>
      </c>
      <c r="I36" s="79">
        <f t="shared" si="1"/>
        <v>20982.325733333331</v>
      </c>
      <c r="J36" s="79">
        <f t="shared" si="1"/>
        <v>21313.978866666668</v>
      </c>
      <c r="K36" s="79">
        <f t="shared" si="1"/>
        <v>16612.365366666665</v>
      </c>
      <c r="L36" s="79">
        <f t="shared" si="1"/>
        <v>13246.1006</v>
      </c>
      <c r="M36" s="79">
        <f t="shared" si="1"/>
        <v>7565.2772666666669</v>
      </c>
      <c r="N36" s="79">
        <f t="shared" si="1"/>
        <v>4013.2413000000001</v>
      </c>
      <c r="O36" s="79">
        <f t="shared" si="1"/>
        <v>3434.031833333333</v>
      </c>
      <c r="P36" s="79">
        <f t="shared" si="2"/>
        <v>3550.0905000000002</v>
      </c>
      <c r="Q36" s="79">
        <f t="shared" si="2"/>
        <v>9010.5770000000011</v>
      </c>
      <c r="R36" s="79">
        <f t="shared" si="2"/>
        <v>11814.2485</v>
      </c>
      <c r="S36" s="79">
        <f t="shared" si="2"/>
        <v>16008.895</v>
      </c>
      <c r="T36" s="79">
        <f t="shared" si="2"/>
        <v>18011.327499999999</v>
      </c>
      <c r="U36" s="3" t="s">
        <v>13</v>
      </c>
    </row>
    <row r="37" spans="2:21" x14ac:dyDescent="0.2">
      <c r="I37" s="79">
        <f t="shared" si="1"/>
        <v>17685.248033333333</v>
      </c>
      <c r="J37" s="79">
        <f t="shared" si="1"/>
        <v>17064.696</v>
      </c>
      <c r="K37" s="79">
        <f t="shared" si="1"/>
        <v>12883.002633333332</v>
      </c>
      <c r="L37" s="79">
        <f t="shared" si="1"/>
        <v>12584.630666666666</v>
      </c>
      <c r="M37" s="79">
        <f t="shared" si="1"/>
        <v>6846.3127333333332</v>
      </c>
      <c r="N37" s="79">
        <f t="shared" si="1"/>
        <v>4777.2823666666663</v>
      </c>
      <c r="O37" s="79">
        <f t="shared" si="1"/>
        <v>3654.5919333333331</v>
      </c>
      <c r="P37" s="79">
        <f t="shared" si="2"/>
        <v>3946.8778000000002</v>
      </c>
      <c r="Q37" s="79">
        <f t="shared" si="2"/>
        <v>6635.5297499999997</v>
      </c>
      <c r="R37" s="79">
        <f t="shared" si="2"/>
        <v>9519.82035</v>
      </c>
      <c r="S37" s="79">
        <f t="shared" si="2"/>
        <v>13395.752499999999</v>
      </c>
      <c r="T37" s="79">
        <f t="shared" si="2"/>
        <v>15788.493050000001</v>
      </c>
      <c r="U37" s="3" t="s">
        <v>26</v>
      </c>
    </row>
    <row r="39" spans="2:21" x14ac:dyDescent="0.2">
      <c r="B39" s="3" t="s">
        <v>37</v>
      </c>
      <c r="I39" s="80">
        <f>SUM(K39:T39)</f>
        <v>127092.50755000001</v>
      </c>
      <c r="J39" s="3" t="s">
        <v>41</v>
      </c>
      <c r="K39" s="48">
        <f>(I35+J35+K35)</f>
        <v>49749.981633333329</v>
      </c>
      <c r="L39" s="48"/>
      <c r="M39" s="81" t="s">
        <v>40</v>
      </c>
      <c r="N39" s="48">
        <f>(L35+M35+N35)</f>
        <v>20404.318133333334</v>
      </c>
      <c r="O39" s="48"/>
      <c r="P39" s="81" t="s">
        <v>39</v>
      </c>
      <c r="Q39" s="48">
        <f>(O35+P35+Q35)</f>
        <v>15498.379483333334</v>
      </c>
      <c r="R39" s="48"/>
      <c r="S39" s="81" t="s">
        <v>38</v>
      </c>
      <c r="T39" s="48">
        <f>(R35+S35+T35)</f>
        <v>41439.828300000001</v>
      </c>
      <c r="U39" s="3" t="s">
        <v>12</v>
      </c>
    </row>
    <row r="40" spans="2:21" x14ac:dyDescent="0.2">
      <c r="B40" s="3" t="s">
        <v>36</v>
      </c>
      <c r="I40" s="80">
        <f t="shared" ref="I40:I41" si="3">SUM(K40:T40)</f>
        <v>145562.45946666668</v>
      </c>
      <c r="K40" s="48">
        <f t="shared" ref="K40:K41" si="4">(I36+J36+K36)</f>
        <v>58908.669966666668</v>
      </c>
      <c r="L40" s="48"/>
      <c r="M40" s="48"/>
      <c r="N40" s="48">
        <f t="shared" ref="N40:N41" si="5">(L36+M36+N36)</f>
        <v>24824.619166666667</v>
      </c>
      <c r="O40" s="48"/>
      <c r="P40" s="48"/>
      <c r="Q40" s="48">
        <f t="shared" ref="Q40:Q41" si="6">(O36+P36+Q36)</f>
        <v>15994.699333333334</v>
      </c>
      <c r="R40" s="48"/>
      <c r="S40" s="48"/>
      <c r="T40" s="48">
        <f t="shared" ref="T40:T41" si="7">(R36+S36+T36)</f>
        <v>45834.470999999998</v>
      </c>
      <c r="U40" s="3" t="s">
        <v>13</v>
      </c>
    </row>
    <row r="41" spans="2:21" x14ac:dyDescent="0.2">
      <c r="I41" s="80">
        <f t="shared" si="3"/>
        <v>124782.23781666666</v>
      </c>
      <c r="K41" s="48">
        <f t="shared" si="4"/>
        <v>47632.946666666663</v>
      </c>
      <c r="L41" s="48"/>
      <c r="M41" s="48"/>
      <c r="N41" s="48">
        <f t="shared" si="5"/>
        <v>24208.225766666666</v>
      </c>
      <c r="O41" s="48"/>
      <c r="P41" s="48"/>
      <c r="Q41" s="48">
        <f t="shared" si="6"/>
        <v>14236.999483333333</v>
      </c>
      <c r="R41" s="48"/>
      <c r="S41" s="48"/>
      <c r="T41" s="48">
        <f t="shared" si="7"/>
        <v>38704.065900000001</v>
      </c>
      <c r="U41" s="3" t="s">
        <v>26</v>
      </c>
    </row>
    <row r="43" spans="2:21" ht="25.5" x14ac:dyDescent="0.2">
      <c r="B43" s="82" t="s">
        <v>43</v>
      </c>
      <c r="I43" s="83">
        <v>22900</v>
      </c>
      <c r="J43" s="83">
        <v>20850</v>
      </c>
      <c r="K43" s="83">
        <v>15100</v>
      </c>
      <c r="L43" s="83">
        <v>10450</v>
      </c>
      <c r="M43" s="83">
        <v>6500</v>
      </c>
      <c r="N43" s="83">
        <v>4700</v>
      </c>
      <c r="O43" s="83">
        <v>4300</v>
      </c>
      <c r="P43" s="83">
        <v>4500</v>
      </c>
      <c r="Q43" s="83">
        <v>8000</v>
      </c>
      <c r="R43" s="83">
        <v>10700</v>
      </c>
      <c r="S43" s="83">
        <v>14500</v>
      </c>
      <c r="T43" s="83">
        <v>16600</v>
      </c>
      <c r="U43" s="3" t="s">
        <v>12</v>
      </c>
    </row>
    <row r="44" spans="2:21" x14ac:dyDescent="0.2">
      <c r="I44" s="83">
        <v>23800</v>
      </c>
      <c r="J44" s="83">
        <v>22100</v>
      </c>
      <c r="K44" s="83">
        <v>18200</v>
      </c>
      <c r="L44" s="83">
        <v>15100</v>
      </c>
      <c r="M44" s="83">
        <v>8400</v>
      </c>
      <c r="N44" s="83">
        <v>4500</v>
      </c>
      <c r="O44" s="83">
        <v>3700</v>
      </c>
      <c r="P44" s="83">
        <v>4000</v>
      </c>
      <c r="Q44" s="83">
        <v>10000</v>
      </c>
      <c r="R44" s="83">
        <v>12300</v>
      </c>
      <c r="S44" s="83">
        <v>17300</v>
      </c>
      <c r="T44" s="83">
        <v>18500</v>
      </c>
      <c r="U44" s="3" t="s">
        <v>13</v>
      </c>
    </row>
    <row r="45" spans="2:21" x14ac:dyDescent="0.2">
      <c r="I45" s="83">
        <v>22700</v>
      </c>
      <c r="J45" s="83">
        <v>19000</v>
      </c>
      <c r="K45" s="83">
        <v>15100</v>
      </c>
      <c r="L45" s="83">
        <v>15700</v>
      </c>
      <c r="M45" s="83">
        <v>8200</v>
      </c>
      <c r="N45" s="83">
        <v>5200</v>
      </c>
      <c r="O45" s="83">
        <v>3800</v>
      </c>
      <c r="P45" s="83">
        <v>4100</v>
      </c>
      <c r="Q45" s="83">
        <v>7600</v>
      </c>
      <c r="R45" s="83">
        <v>10100</v>
      </c>
      <c r="S45" s="83">
        <v>13900</v>
      </c>
      <c r="T45" s="83">
        <v>16100</v>
      </c>
      <c r="U45" s="3" t="s">
        <v>26</v>
      </c>
    </row>
    <row r="47" spans="2:21" x14ac:dyDescent="0.2">
      <c r="K47" s="81">
        <f>I43+J43+K43</f>
        <v>58850</v>
      </c>
      <c r="N47" s="81">
        <f>L43+M43+N43</f>
        <v>21650</v>
      </c>
      <c r="Q47" s="81">
        <f>O43+P43+Q43</f>
        <v>16800</v>
      </c>
      <c r="T47" s="81">
        <f>R43+S43+T43</f>
        <v>41800</v>
      </c>
    </row>
    <row r="48" spans="2:21" x14ac:dyDescent="0.2">
      <c r="K48" s="81">
        <f>I44+J44+K44</f>
        <v>64100</v>
      </c>
      <c r="N48" s="81">
        <f>L44+M44+N44</f>
        <v>28000</v>
      </c>
      <c r="Q48" s="81">
        <f>O44+P44+Q44</f>
        <v>17700</v>
      </c>
      <c r="T48" s="81">
        <f>R44+S44+T44</f>
        <v>48100</v>
      </c>
    </row>
    <row r="49" spans="11:20" x14ac:dyDescent="0.2">
      <c r="K49" s="81">
        <f>I45+J45+K45</f>
        <v>56800</v>
      </c>
      <c r="N49" s="81">
        <f>L45+M45+N45</f>
        <v>29100</v>
      </c>
      <c r="Q49" s="81">
        <f>O45+P45+Q45</f>
        <v>15500</v>
      </c>
      <c r="T49" s="81">
        <f>R45+S45+T45</f>
        <v>40100</v>
      </c>
    </row>
  </sheetData>
  <mergeCells count="14">
    <mergeCell ref="U2:U4"/>
    <mergeCell ref="V2:V4"/>
    <mergeCell ref="W2:W4"/>
    <mergeCell ref="I3:T3"/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 м3 газа МКД</vt:lpstr>
      <vt:lpstr>план м3 газа МКД 2023г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2022-12-27T06:08:39Z</dcterms:modified>
</cp:coreProperties>
</file>